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ocuments\leerjaar 4\Minor\groep\"/>
    </mc:Choice>
  </mc:AlternateContent>
  <xr:revisionPtr revIDLastSave="0" documentId="13_ncr:1_{63120D23-F8B7-4BA3-A280-955FBDBDC732}" xr6:coauthVersionLast="47" xr6:coauthVersionMax="47" xr10:uidLastSave="{00000000-0000-0000-0000-000000000000}"/>
  <bookViews>
    <workbookView xWindow="-108" yWindow="-108" windowWidth="23256" windowHeight="12456" xr2:uid="{AF9149D7-011C-4ECE-A1E2-B5B9D9AA8321}"/>
  </bookViews>
  <sheets>
    <sheet name="Informatie" sheetId="4" r:id="rId1"/>
    <sheet name="Verwachte resultatenrekening" sheetId="1" r:id="rId2"/>
    <sheet name="openingsbalans en jaar 2 en 3" sheetId="2" r:id="rId3"/>
    <sheet name="Investeringsbegroting" sheetId="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18" i="1"/>
  <c r="G35" i="4"/>
  <c r="G34" i="4"/>
  <c r="G33" i="4"/>
  <c r="F35" i="4"/>
  <c r="F34" i="4" l="1"/>
  <c r="F33" i="4"/>
  <c r="K14" i="1"/>
  <c r="H14" i="1"/>
  <c r="E14" i="1"/>
  <c r="E34" i="4"/>
  <c r="E35" i="4"/>
  <c r="C11" i="4"/>
  <c r="C12" i="4"/>
  <c r="C10" i="4"/>
  <c r="H22" i="1"/>
  <c r="K22" i="1" s="1"/>
  <c r="B8" i="3"/>
  <c r="E8" i="3"/>
  <c r="F8" i="2"/>
  <c r="B8" i="2"/>
  <c r="B34" i="4" l="1"/>
  <c r="B35" i="4"/>
  <c r="B33" i="4"/>
  <c r="E29" i="4"/>
  <c r="G29" i="4"/>
  <c r="D29" i="4"/>
  <c r="D4" i="4"/>
  <c r="C34" i="4" s="1"/>
  <c r="D34" i="4" s="1"/>
  <c r="D5" i="4"/>
  <c r="C35" i="4" s="1"/>
  <c r="D35" i="4" s="1"/>
  <c r="D3" i="4"/>
  <c r="C33" i="4" s="1"/>
  <c r="D33" i="4" s="1"/>
  <c r="I14" i="1"/>
  <c r="I13" i="1"/>
  <c r="I12" i="1"/>
  <c r="I11" i="1"/>
  <c r="I10" i="1"/>
  <c r="I9" i="1"/>
  <c r="I7" i="1"/>
  <c r="H5" i="1"/>
  <c r="I5" i="1" s="1"/>
  <c r="F22" i="1"/>
  <c r="F13" i="1" l="1"/>
  <c r="F10" i="1"/>
  <c r="L22" i="1"/>
  <c r="K18" i="1"/>
  <c r="L18" i="1" s="1"/>
  <c r="H18" i="1"/>
  <c r="I18" i="1" s="1"/>
  <c r="I8" i="1"/>
  <c r="L13" i="1"/>
  <c r="L12" i="1"/>
  <c r="I22" i="1"/>
  <c r="L7" i="1"/>
  <c r="F14" i="1"/>
  <c r="F24" i="1"/>
  <c r="K5" i="1"/>
  <c r="L5" i="1" s="1"/>
  <c r="F12" i="1"/>
  <c r="F18" i="1"/>
  <c r="L8" i="1"/>
  <c r="L10" i="1"/>
  <c r="F7" i="1"/>
  <c r="E5" i="1"/>
  <c r="F9" i="1"/>
  <c r="F11" i="1"/>
  <c r="L9" i="1"/>
  <c r="L11" i="1"/>
  <c r="F8" i="1"/>
  <c r="K20" i="1" l="1"/>
  <c r="H20" i="1"/>
  <c r="E20" i="1"/>
  <c r="E25" i="1" s="1"/>
  <c r="C7" i="2" s="1"/>
  <c r="F5" i="1"/>
  <c r="H24" i="1" l="1"/>
  <c r="H25" i="1" s="1"/>
  <c r="D7" i="2" s="1"/>
  <c r="C8" i="2"/>
  <c r="G3" i="2" s="1"/>
  <c r="G8" i="2" s="1"/>
  <c r="L20" i="1"/>
  <c r="K24" i="1"/>
  <c r="K25" i="1" s="1"/>
  <c r="I20" i="1"/>
  <c r="F20" i="1"/>
  <c r="F25" i="1"/>
  <c r="I24" i="1" l="1"/>
  <c r="I25" i="1" l="1"/>
  <c r="D8" i="2"/>
  <c r="H3" i="2" s="1"/>
  <c r="H8" i="2" s="1"/>
  <c r="L24" i="1"/>
  <c r="L25" i="1"/>
</calcChain>
</file>

<file path=xl/sharedStrings.xml><?xml version="1.0" encoding="utf-8"?>
<sst xmlns="http://schemas.openxmlformats.org/spreadsheetml/2006/main" count="111" uniqueCount="79">
  <si>
    <t>% omzet</t>
  </si>
  <si>
    <t>Omzet</t>
  </si>
  <si>
    <t>Inkoop</t>
  </si>
  <si>
    <t>Marge</t>
  </si>
  <si>
    <t>Personeel</t>
  </si>
  <si>
    <t>Overhead totaal</t>
  </si>
  <si>
    <t>EBITDA</t>
  </si>
  <si>
    <t>Afschrijvingen</t>
  </si>
  <si>
    <t>Netto resultaat</t>
  </si>
  <si>
    <t>Totaal</t>
  </si>
  <si>
    <t>Investerings en financieringsbegroting</t>
  </si>
  <si>
    <t>Verzekeringen</t>
  </si>
  <si>
    <t>Hypotheekadvies</t>
  </si>
  <si>
    <t xml:space="preserve">Jaar </t>
  </si>
  <si>
    <t>Jaar 1</t>
  </si>
  <si>
    <t>Jaar 2</t>
  </si>
  <si>
    <t>Jaar 3</t>
  </si>
  <si>
    <t>Opdrachten per jaar</t>
  </si>
  <si>
    <t>Gem tarief</t>
  </si>
  <si>
    <t>* is ongeveer 0,57 opdracht per week</t>
  </si>
  <si>
    <t>* is ongeveer 1,34 opdracht per week</t>
  </si>
  <si>
    <t>*is ongeveer 2,31 opdracht per week</t>
  </si>
  <si>
    <t>Beleggingsadvies</t>
  </si>
  <si>
    <t>Jaar</t>
  </si>
  <si>
    <t>Informatie</t>
  </si>
  <si>
    <t>1% van het belegde vermogen</t>
  </si>
  <si>
    <t>Kosten</t>
  </si>
  <si>
    <t>Huur kantoorruimte</t>
  </si>
  <si>
    <t>Inventaris (computers etc)</t>
  </si>
  <si>
    <t>bij start</t>
  </si>
  <si>
    <t>per jaar</t>
  </si>
  <si>
    <t>BV oprichten</t>
  </si>
  <si>
    <t>per jaar vanaf jaar 2</t>
  </si>
  <si>
    <t>Marketing</t>
  </si>
  <si>
    <t>in jaar 1</t>
  </si>
  <si>
    <t>Salaris</t>
  </si>
  <si>
    <t>Inkomsten hypotheek</t>
  </si>
  <si>
    <t>Inkomsten beleggen</t>
  </si>
  <si>
    <t>Totaal inkomsten</t>
  </si>
  <si>
    <t>Totale kosten</t>
  </si>
  <si>
    <t>Activa</t>
  </si>
  <si>
    <t>Pasiva</t>
  </si>
  <si>
    <t>Vaste activa</t>
  </si>
  <si>
    <t xml:space="preserve">Afschrijvingen </t>
  </si>
  <si>
    <t>Inventaris van 6500 afgeschreven in 5 jaar naar restwaarde 1000</t>
  </si>
  <si>
    <t>Begin Jaar 1</t>
  </si>
  <si>
    <t>Begin Jaar 2</t>
  </si>
  <si>
    <t>Begin Jaar 3</t>
  </si>
  <si>
    <t>Inventaris</t>
  </si>
  <si>
    <t>Vlottende activa</t>
  </si>
  <si>
    <t>Kas</t>
  </si>
  <si>
    <t>Liquide middelen</t>
  </si>
  <si>
    <t>Software, licenties, wft certificaten</t>
  </si>
  <si>
    <t>Aanschaf inventaris</t>
  </si>
  <si>
    <t>Software en wfts</t>
  </si>
  <si>
    <t>Kosten oprichten BV</t>
  </si>
  <si>
    <t>Marketingskosten</t>
  </si>
  <si>
    <t>Kantoor</t>
  </si>
  <si>
    <t>Belastingen 19% onder 2 ton. BV</t>
  </si>
  <si>
    <t>Afschrijving</t>
  </si>
  <si>
    <t>Bruto Winst/verlies</t>
  </si>
  <si>
    <t>Schulden</t>
  </si>
  <si>
    <t>Eigen vermogen</t>
  </si>
  <si>
    <t>Begin jaar 1</t>
  </si>
  <si>
    <t>Begin jaar 2</t>
  </si>
  <si>
    <t>Begin jaar 3</t>
  </si>
  <si>
    <t>WFT certificaten elk jaar</t>
  </si>
  <si>
    <t>Software en boukhouden</t>
  </si>
  <si>
    <t>Per jaar</t>
  </si>
  <si>
    <t>BV oprichten inclusief holding</t>
  </si>
  <si>
    <t>Eenmalig</t>
  </si>
  <si>
    <t>Eenmalige inbreng van oprichters</t>
  </si>
  <si>
    <t>Resultatenrekening</t>
  </si>
  <si>
    <t>Balans</t>
  </si>
  <si>
    <t>Totaal belegd vermogen</t>
  </si>
  <si>
    <t>Gewogen gemiddelde van 1600 per opdracht en 600 bemidelingskosten per opdracht</t>
  </si>
  <si>
    <t>1.5% van de omzet aan 1% for the planet</t>
  </si>
  <si>
    <t>1,5% aan 1% for the planet</t>
  </si>
  <si>
    <t>Doneren aan 1% for the planet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</si>
</sst>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.000_ ;_ &quot;€&quot;\ * \-#,##0.000_ ;_ &quot;€&quot;\ * &quot;-&quot;??_ ;_ @_ "/>
    <numFmt numFmtId="165" formatCode="&quot;€&quot;\ #,##0.00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Helvetica Neue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25"/>
      <color theme="1"/>
      <name val="Aptos Narrow"/>
      <family val="2"/>
      <scheme val="minor"/>
    </font>
    <font>
      <sz val="25"/>
      <color theme="1"/>
      <name val="Aptos Narrow"/>
      <family val="2"/>
      <scheme val="minor"/>
    </font>
    <font>
      <sz val="25"/>
      <color theme="1"/>
      <name val="Calibri"/>
      <family val="2"/>
    </font>
    <font>
      <b/>
      <sz val="25"/>
      <name val="Aptos Narrow"/>
      <family val="2"/>
      <scheme val="minor"/>
    </font>
    <font>
      <sz val="11"/>
      <color theme="9"/>
      <name val="Aptos Narrow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B7D6A3"/>
        <bgColor rgb="FFB7D6A3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rgb="FFB7D6A3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FFFFFF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29">
    <xf numFmtId="0" fontId="0" fillId="0" borderId="0" xfId="0"/>
    <xf numFmtId="44" fontId="1" fillId="0" borderId="0" xfId="2" applyNumberFormat="1"/>
    <xf numFmtId="44" fontId="2" fillId="0" borderId="0" xfId="2" applyNumberFormat="1" applyFont="1"/>
    <xf numFmtId="1" fontId="4" fillId="2" borderId="2" xfId="2" applyNumberFormat="1" applyFont="1" applyFill="1" applyBorder="1" applyAlignment="1">
      <alignment horizontal="center" wrapText="1"/>
    </xf>
    <xf numFmtId="44" fontId="5" fillId="2" borderId="3" xfId="2" applyNumberFormat="1" applyFont="1" applyFill="1" applyBorder="1" applyAlignment="1">
      <alignment horizontal="center" wrapText="1"/>
    </xf>
    <xf numFmtId="164" fontId="4" fillId="2" borderId="5" xfId="2" applyNumberFormat="1" applyFont="1" applyFill="1" applyBorder="1" applyAlignment="1">
      <alignment horizontal="right" wrapText="1"/>
    </xf>
    <xf numFmtId="9" fontId="4" fillId="2" borderId="6" xfId="1" applyFont="1" applyFill="1" applyBorder="1" applyAlignment="1">
      <alignment horizontal="center" wrapText="1"/>
    </xf>
    <xf numFmtId="44" fontId="4" fillId="2" borderId="5" xfId="2" applyNumberFormat="1" applyFont="1" applyFill="1" applyBorder="1" applyAlignment="1">
      <alignment horizontal="right" wrapText="1"/>
    </xf>
    <xf numFmtId="44" fontId="4" fillId="2" borderId="6" xfId="2" applyNumberFormat="1" applyFont="1" applyFill="1" applyBorder="1" applyAlignment="1">
      <alignment horizontal="center" wrapText="1"/>
    </xf>
    <xf numFmtId="44" fontId="2" fillId="2" borderId="8" xfId="2" applyNumberFormat="1" applyFont="1" applyFill="1" applyBorder="1" applyAlignment="1">
      <alignment horizontal="right" wrapText="1"/>
    </xf>
    <xf numFmtId="9" fontId="2" fillId="2" borderId="9" xfId="1" applyFont="1" applyFill="1" applyBorder="1" applyAlignment="1">
      <alignment horizontal="center" wrapText="1"/>
    </xf>
    <xf numFmtId="44" fontId="2" fillId="2" borderId="9" xfId="2" applyNumberFormat="1" applyFont="1" applyFill="1" applyBorder="1" applyAlignment="1">
      <alignment horizontal="center" wrapText="1"/>
    </xf>
    <xf numFmtId="44" fontId="2" fillId="0" borderId="5" xfId="2" applyNumberFormat="1" applyFont="1" applyBorder="1"/>
    <xf numFmtId="44" fontId="2" fillId="2" borderId="5" xfId="2" applyNumberFormat="1" applyFont="1" applyFill="1" applyBorder="1" applyAlignment="1">
      <alignment horizontal="right" wrapText="1"/>
    </xf>
    <xf numFmtId="9" fontId="2" fillId="2" borderId="6" xfId="1" applyFont="1" applyFill="1" applyBorder="1" applyAlignment="1">
      <alignment horizontal="center" wrapText="1"/>
    </xf>
    <xf numFmtId="44" fontId="2" fillId="2" borderId="6" xfId="2" applyNumberFormat="1" applyFont="1" applyFill="1" applyBorder="1" applyAlignment="1">
      <alignment horizontal="center" wrapText="1"/>
    </xf>
    <xf numFmtId="44" fontId="3" fillId="2" borderId="5" xfId="2" applyNumberFormat="1" applyFont="1" applyFill="1" applyBorder="1" applyAlignment="1">
      <alignment wrapText="1"/>
    </xf>
    <xf numFmtId="9" fontId="3" fillId="2" borderId="6" xfId="1" applyFont="1" applyFill="1" applyBorder="1" applyAlignment="1">
      <alignment wrapText="1"/>
    </xf>
    <xf numFmtId="44" fontId="3" fillId="2" borderId="6" xfId="2" applyNumberFormat="1" applyFont="1" applyFill="1" applyBorder="1" applyAlignment="1">
      <alignment wrapText="1"/>
    </xf>
    <xf numFmtId="44" fontId="2" fillId="2" borderId="12" xfId="2" applyNumberFormat="1" applyFont="1" applyFill="1" applyBorder="1" applyAlignment="1">
      <alignment horizontal="right" wrapText="1"/>
    </xf>
    <xf numFmtId="44" fontId="2" fillId="2" borderId="13" xfId="2" applyNumberFormat="1" applyFont="1" applyFill="1" applyBorder="1" applyAlignment="1">
      <alignment horizontal="center" wrapText="1"/>
    </xf>
    <xf numFmtId="44" fontId="4" fillId="2" borderId="15" xfId="2" applyNumberFormat="1" applyFont="1" applyFill="1" applyBorder="1" applyAlignment="1">
      <alignment horizontal="right" wrapText="1"/>
    </xf>
    <xf numFmtId="9" fontId="4" fillId="2" borderId="16" xfId="1" applyFont="1" applyFill="1" applyBorder="1" applyAlignment="1">
      <alignment horizontal="center" wrapText="1"/>
    </xf>
    <xf numFmtId="44" fontId="4" fillId="2" borderId="17" xfId="2" applyNumberFormat="1" applyFont="1" applyFill="1" applyBorder="1" applyAlignment="1">
      <alignment horizontal="right" wrapText="1"/>
    </xf>
    <xf numFmtId="9" fontId="4" fillId="2" borderId="18" xfId="1" applyFont="1" applyFill="1" applyBorder="1" applyAlignment="1">
      <alignment horizontal="center" wrapText="1"/>
    </xf>
    <xf numFmtId="44" fontId="3" fillId="2" borderId="15" xfId="2" applyNumberFormat="1" applyFont="1" applyFill="1" applyBorder="1" applyAlignment="1">
      <alignment wrapText="1"/>
    </xf>
    <xf numFmtId="9" fontId="3" fillId="2" borderId="16" xfId="1" applyFont="1" applyFill="1" applyBorder="1" applyAlignment="1">
      <alignment wrapText="1"/>
    </xf>
    <xf numFmtId="44" fontId="3" fillId="2" borderId="20" xfId="2" applyNumberFormat="1" applyFont="1" applyFill="1" applyBorder="1" applyAlignment="1">
      <alignment wrapText="1"/>
    </xf>
    <xf numFmtId="9" fontId="3" fillId="2" borderId="21" xfId="1" applyFont="1" applyFill="1" applyBorder="1" applyAlignment="1">
      <alignment wrapText="1"/>
    </xf>
    <xf numFmtId="44" fontId="2" fillId="2" borderId="20" xfId="2" applyNumberFormat="1" applyFont="1" applyFill="1" applyBorder="1" applyAlignment="1">
      <alignment horizontal="right" wrapText="1"/>
    </xf>
    <xf numFmtId="9" fontId="2" fillId="2" borderId="21" xfId="1" applyFont="1" applyFill="1" applyBorder="1" applyAlignment="1">
      <alignment horizontal="center" wrapText="1"/>
    </xf>
    <xf numFmtId="44" fontId="2" fillId="2" borderId="15" xfId="2" applyNumberFormat="1" applyFont="1" applyFill="1" applyBorder="1" applyAlignment="1">
      <alignment horizontal="right" wrapText="1"/>
    </xf>
    <xf numFmtId="9" fontId="2" fillId="2" borderId="16" xfId="1" applyFont="1" applyFill="1" applyBorder="1" applyAlignment="1">
      <alignment horizontal="center" wrapText="1"/>
    </xf>
    <xf numFmtId="0" fontId="1" fillId="0" borderId="10" xfId="0" applyFont="1" applyBorder="1" applyAlignment="1">
      <alignment vertical="center"/>
    </xf>
    <xf numFmtId="0" fontId="7" fillId="0" borderId="10" xfId="0" applyFont="1" applyBorder="1" applyAlignment="1">
      <alignment wrapText="1"/>
    </xf>
    <xf numFmtId="0" fontId="1" fillId="0" borderId="10" xfId="0" applyFont="1" applyBorder="1" applyAlignment="1">
      <alignment horizontal="right" wrapText="1"/>
    </xf>
    <xf numFmtId="0" fontId="12" fillId="4" borderId="0" xfId="0" applyFont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3" fillId="4" borderId="0" xfId="0" applyFont="1" applyFill="1"/>
    <xf numFmtId="0" fontId="11" fillId="8" borderId="0" xfId="0" applyFont="1" applyFill="1"/>
    <xf numFmtId="0" fontId="14" fillId="8" borderId="0" xfId="0" applyFont="1" applyFill="1"/>
    <xf numFmtId="0" fontId="15" fillId="6" borderId="0" xfId="0" applyFont="1" applyFill="1"/>
    <xf numFmtId="0" fontId="11" fillId="8" borderId="23" xfId="0" applyFont="1" applyFill="1" applyBorder="1"/>
    <xf numFmtId="0" fontId="2" fillId="2" borderId="5" xfId="2" applyFont="1" applyFill="1" applyBorder="1" applyAlignment="1">
      <alignment horizontal="right" wrapText="1"/>
    </xf>
    <xf numFmtId="0" fontId="2" fillId="2" borderId="6" xfId="1" applyNumberFormat="1" applyFont="1" applyFill="1" applyBorder="1" applyAlignment="1">
      <alignment horizontal="center" wrapText="1"/>
    </xf>
    <xf numFmtId="0" fontId="2" fillId="2" borderId="12" xfId="2" applyFont="1" applyFill="1" applyBorder="1" applyAlignment="1">
      <alignment horizontal="right" wrapText="1"/>
    </xf>
    <xf numFmtId="0" fontId="2" fillId="2" borderId="13" xfId="2" applyFont="1" applyFill="1" applyBorder="1" applyAlignment="1">
      <alignment horizontal="center" wrapText="1"/>
    </xf>
    <xf numFmtId="44" fontId="2" fillId="9" borderId="0" xfId="2" applyNumberFormat="1" applyFont="1" applyFill="1" applyAlignment="1">
      <alignment horizontal="right" wrapText="1"/>
    </xf>
    <xf numFmtId="0" fontId="12" fillId="5" borderId="24" xfId="0" applyFont="1" applyFill="1" applyBorder="1"/>
    <xf numFmtId="0" fontId="12" fillId="5" borderId="25" xfId="0" applyFont="1" applyFill="1" applyBorder="1"/>
    <xf numFmtId="0" fontId="12" fillId="5" borderId="27" xfId="0" applyFont="1" applyFill="1" applyBorder="1"/>
    <xf numFmtId="0" fontId="11" fillId="10" borderId="0" xfId="0" applyFont="1" applyFill="1"/>
    <xf numFmtId="0" fontId="0" fillId="10" borderId="0" xfId="0" applyFill="1"/>
    <xf numFmtId="0" fontId="0" fillId="10" borderId="23" xfId="0" applyFill="1" applyBorder="1"/>
    <xf numFmtId="0" fontId="11" fillId="11" borderId="0" xfId="0" applyFont="1" applyFill="1"/>
    <xf numFmtId="44" fontId="0" fillId="11" borderId="0" xfId="3" applyFont="1" applyFill="1"/>
    <xf numFmtId="44" fontId="0" fillId="11" borderId="23" xfId="3" applyFont="1" applyFill="1" applyBorder="1"/>
    <xf numFmtId="0" fontId="0" fillId="11" borderId="0" xfId="0" applyFill="1"/>
    <xf numFmtId="0" fontId="0" fillId="11" borderId="23" xfId="0" applyFill="1" applyBorder="1"/>
    <xf numFmtId="0" fontId="11" fillId="10" borderId="22" xfId="0" applyFont="1" applyFill="1" applyBorder="1"/>
    <xf numFmtId="44" fontId="11" fillId="10" borderId="22" xfId="0" applyNumberFormat="1" applyFont="1" applyFill="1" applyBorder="1"/>
    <xf numFmtId="0" fontId="11" fillId="10" borderId="29" xfId="0" applyFont="1" applyFill="1" applyBorder="1"/>
    <xf numFmtId="0" fontId="11" fillId="10" borderId="28" xfId="0" applyFont="1" applyFill="1" applyBorder="1"/>
    <xf numFmtId="0" fontId="0" fillId="11" borderId="28" xfId="0" applyFill="1" applyBorder="1"/>
    <xf numFmtId="44" fontId="0" fillId="11" borderId="0" xfId="3" applyFont="1" applyFill="1" applyBorder="1"/>
    <xf numFmtId="0" fontId="11" fillId="11" borderId="28" xfId="0" applyFont="1" applyFill="1" applyBorder="1"/>
    <xf numFmtId="0" fontId="11" fillId="12" borderId="0" xfId="0" applyFont="1" applyFill="1"/>
    <xf numFmtId="44" fontId="11" fillId="12" borderId="0" xfId="3" applyFont="1" applyFill="1"/>
    <xf numFmtId="0" fontId="0" fillId="12" borderId="0" xfId="0" applyFill="1"/>
    <xf numFmtId="0" fontId="0" fillId="13" borderId="0" xfId="0" applyFill="1"/>
    <xf numFmtId="44" fontId="0" fillId="13" borderId="0" xfId="3" applyFont="1" applyFill="1" applyBorder="1"/>
    <xf numFmtId="0" fontId="0" fillId="13" borderId="23" xfId="0" applyFill="1" applyBorder="1"/>
    <xf numFmtId="0" fontId="0" fillId="13" borderId="24" xfId="0" applyFill="1" applyBorder="1"/>
    <xf numFmtId="44" fontId="0" fillId="13" borderId="24" xfId="3" applyFont="1" applyFill="1" applyBorder="1"/>
    <xf numFmtId="0" fontId="0" fillId="13" borderId="22" xfId="0" applyFill="1" applyBorder="1"/>
    <xf numFmtId="44" fontId="0" fillId="13" borderId="22" xfId="3" applyFont="1" applyFill="1" applyBorder="1"/>
    <xf numFmtId="0" fontId="0" fillId="13" borderId="26" xfId="0" applyFill="1" applyBorder="1"/>
    <xf numFmtId="0" fontId="0" fillId="13" borderId="27" xfId="0" applyFill="1" applyBorder="1"/>
    <xf numFmtId="0" fontId="0" fillId="13" borderId="28" xfId="0" applyFill="1" applyBorder="1"/>
    <xf numFmtId="0" fontId="0" fillId="13" borderId="29" xfId="0" applyFill="1" applyBorder="1"/>
    <xf numFmtId="44" fontId="11" fillId="12" borderId="0" xfId="0" applyNumberFormat="1" applyFont="1" applyFill="1"/>
    <xf numFmtId="44" fontId="0" fillId="13" borderId="25" xfId="3" applyFont="1" applyFill="1" applyBorder="1"/>
    <xf numFmtId="0" fontId="0" fillId="14" borderId="0" xfId="0" applyFill="1"/>
    <xf numFmtId="44" fontId="15" fillId="15" borderId="0" xfId="2" applyNumberFormat="1" applyFont="1" applyFill="1"/>
    <xf numFmtId="44" fontId="16" fillId="15" borderId="0" xfId="2" applyNumberFormat="1" applyFont="1" applyFill="1"/>
    <xf numFmtId="44" fontId="3" fillId="3" borderId="1" xfId="2" applyNumberFormat="1" applyFont="1" applyFill="1" applyBorder="1" applyAlignment="1">
      <alignment wrapText="1"/>
    </xf>
    <xf numFmtId="44" fontId="6" fillId="3" borderId="4" xfId="0" applyNumberFormat="1" applyFont="1" applyFill="1" applyBorder="1" applyAlignment="1">
      <alignment vertical="center"/>
    </xf>
    <xf numFmtId="44" fontId="6" fillId="3" borderId="7" xfId="0" applyNumberFormat="1" applyFont="1" applyFill="1" applyBorder="1" applyAlignment="1">
      <alignment horizontal="left" vertical="center"/>
    </xf>
    <xf numFmtId="44" fontId="6" fillId="3" borderId="4" xfId="2" applyNumberFormat="1" applyFont="1" applyFill="1" applyBorder="1" applyAlignment="1">
      <alignment horizontal="left" vertical="center"/>
    </xf>
    <xf numFmtId="44" fontId="4" fillId="3" borderId="4" xfId="2" applyNumberFormat="1" applyFont="1" applyFill="1" applyBorder="1" applyAlignment="1">
      <alignment wrapText="1"/>
    </xf>
    <xf numFmtId="44" fontId="8" fillId="3" borderId="4" xfId="2" applyNumberFormat="1" applyFont="1" applyFill="1" applyBorder="1" applyAlignment="1">
      <alignment horizontal="left" vertical="center"/>
    </xf>
    <xf numFmtId="44" fontId="9" fillId="3" borderId="0" xfId="0" applyNumberFormat="1" applyFont="1" applyFill="1" applyAlignment="1">
      <alignment vertical="center"/>
    </xf>
    <xf numFmtId="44" fontId="8" fillId="16" borderId="11" xfId="2" applyNumberFormat="1" applyFont="1" applyFill="1" applyBorder="1" applyAlignment="1">
      <alignment horizontal="left" vertical="center"/>
    </xf>
    <xf numFmtId="44" fontId="4" fillId="3" borderId="14" xfId="2" applyNumberFormat="1" applyFont="1" applyFill="1" applyBorder="1" applyAlignment="1">
      <alignment wrapText="1"/>
    </xf>
    <xf numFmtId="44" fontId="3" fillId="3" borderId="14" xfId="2" applyNumberFormat="1" applyFont="1" applyFill="1" applyBorder="1" applyAlignment="1">
      <alignment wrapText="1"/>
    </xf>
    <xf numFmtId="44" fontId="3" fillId="3" borderId="19" xfId="2" applyNumberFormat="1" applyFont="1" applyFill="1" applyBorder="1" applyAlignment="1">
      <alignment wrapText="1"/>
    </xf>
    <xf numFmtId="44" fontId="2" fillId="3" borderId="19" xfId="2" applyNumberFormat="1" applyFont="1" applyFill="1" applyBorder="1" applyAlignment="1">
      <alignment wrapText="1"/>
    </xf>
    <xf numFmtId="44" fontId="2" fillId="3" borderId="14" xfId="2" applyNumberFormat="1" applyFont="1" applyFill="1" applyBorder="1" applyAlignment="1">
      <alignment wrapText="1"/>
    </xf>
    <xf numFmtId="44" fontId="4" fillId="3" borderId="11" xfId="2" applyNumberFormat="1" applyFont="1" applyFill="1" applyBorder="1" applyAlignment="1">
      <alignment wrapText="1"/>
    </xf>
    <xf numFmtId="0" fontId="17" fillId="5" borderId="24" xfId="0" applyFont="1" applyFill="1" applyBorder="1"/>
    <xf numFmtId="0" fontId="0" fillId="17" borderId="0" xfId="0" applyFill="1"/>
    <xf numFmtId="44" fontId="0" fillId="17" borderId="0" xfId="3" applyFont="1" applyFill="1"/>
    <xf numFmtId="44" fontId="1" fillId="17" borderId="0" xfId="3" applyFont="1" applyFill="1"/>
    <xf numFmtId="44" fontId="1" fillId="17" borderId="22" xfId="3" applyFont="1" applyFill="1" applyBorder="1"/>
    <xf numFmtId="0" fontId="11" fillId="17" borderId="0" xfId="0" applyFont="1" applyFill="1"/>
    <xf numFmtId="44" fontId="11" fillId="17" borderId="0" xfId="0" applyNumberFormat="1" applyFont="1" applyFill="1"/>
    <xf numFmtId="0" fontId="12" fillId="14" borderId="0" xfId="0" applyFont="1" applyFill="1"/>
    <xf numFmtId="0" fontId="0" fillId="18" borderId="0" xfId="0" applyFill="1"/>
    <xf numFmtId="44" fontId="0" fillId="18" borderId="0" xfId="0" applyNumberFormat="1" applyFill="1"/>
    <xf numFmtId="44" fontId="11" fillId="18" borderId="0" xfId="0" applyNumberFormat="1" applyFont="1" applyFill="1"/>
    <xf numFmtId="44" fontId="0" fillId="18" borderId="0" xfId="3" applyFont="1" applyFill="1"/>
    <xf numFmtId="44" fontId="10" fillId="18" borderId="0" xfId="0" applyNumberFormat="1" applyFont="1" applyFill="1"/>
    <xf numFmtId="0" fontId="0" fillId="19" borderId="0" xfId="0" applyFill="1"/>
    <xf numFmtId="165" fontId="0" fillId="19" borderId="0" xfId="0" applyNumberFormat="1" applyFill="1"/>
    <xf numFmtId="0" fontId="11" fillId="14" borderId="0" xfId="0" applyFont="1" applyFill="1"/>
    <xf numFmtId="44" fontId="1" fillId="17" borderId="0" xfId="3" applyFont="1" applyFill="1" applyBorder="1"/>
    <xf numFmtId="0" fontId="0" fillId="20" borderId="0" xfId="0" applyFill="1"/>
    <xf numFmtId="44" fontId="0" fillId="20" borderId="0" xfId="3" applyFont="1" applyFill="1"/>
    <xf numFmtId="0" fontId="0" fillId="21" borderId="0" xfId="0" applyFill="1"/>
    <xf numFmtId="44" fontId="0" fillId="21" borderId="0" xfId="3" applyFont="1" applyFill="1"/>
    <xf numFmtId="0" fontId="17" fillId="4" borderId="0" xfId="0" applyFont="1" applyFill="1"/>
    <xf numFmtId="0" fontId="14" fillId="5" borderId="0" xfId="0" applyFont="1" applyFill="1"/>
    <xf numFmtId="0" fontId="14" fillId="6" borderId="0" xfId="0" applyFont="1" applyFill="1"/>
    <xf numFmtId="0" fontId="14" fillId="7" borderId="0" xfId="0" applyFont="1" applyFill="1"/>
    <xf numFmtId="44" fontId="0" fillId="20" borderId="0" xfId="0" applyNumberFormat="1" applyFill="1"/>
    <xf numFmtId="0" fontId="11" fillId="8" borderId="0" xfId="0" applyFont="1" applyFill="1" applyBorder="1"/>
    <xf numFmtId="44" fontId="18" fillId="18" borderId="0" xfId="0" applyNumberFormat="1" applyFont="1" applyFill="1"/>
  </cellXfs>
  <cellStyles count="4">
    <cellStyle name="Normal 4" xfId="2" xr:uid="{A2DED821-8029-459C-A9CA-A144CECF1284}"/>
    <cellStyle name="Procent" xfId="1" builtinId="5"/>
    <cellStyle name="Standaard" xfId="0" builtinId="0"/>
    <cellStyle name="Valuta" xfId="3" builtinId="4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Aantal betalende klanten Jaar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'[1]exploitatie Forecast 2023_25'!$D$32</c:f>
              <c:strCache>
                <c:ptCount val="1"/>
                <c:pt idx="0">
                  <c:v>aantal betalende klanten</c:v>
                </c:pt>
              </c:strCache>
            </c:strRef>
          </c:tx>
          <c:spPr>
            <a:solidFill>
              <a:srgbClr val="96B7C6"/>
            </a:solidFill>
            <a:ln>
              <a:solidFill>
                <a:srgbClr val="96B7C6"/>
              </a:solidFill>
            </a:ln>
            <a:effectLst/>
          </c:spPr>
          <c:cat>
            <c:strRef>
              <c:f>'[1]exploitatie Forecast 2023_25'!$E$30:$P$31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Maart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Augustus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'[1]exploitatie Forecast 2023_25'!$E$32:$P$32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F-4EF9-BD91-484B8AB2E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8789344"/>
        <c:axId val="1078789824"/>
      </c:areaChart>
      <c:catAx>
        <c:axId val="107878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8789824"/>
        <c:crosses val="autoZero"/>
        <c:auto val="1"/>
        <c:lblAlgn val="ctr"/>
        <c:lblOffset val="100"/>
        <c:noMultiLvlLbl val="0"/>
      </c:catAx>
      <c:valAx>
        <c:axId val="107878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8789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285563</xdr:colOff>
      <xdr:row>41</xdr:row>
      <xdr:rowOff>13304</xdr:rowOff>
    </xdr:from>
    <xdr:to>
      <xdr:col>11</xdr:col>
      <xdr:colOff>607476</xdr:colOff>
      <xdr:row>56</xdr:row>
      <xdr:rowOff>127229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8B16B6A-F270-438F-A4C4-64513E5A3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ebruiker\Downloads\Forecast%20Model%20Gastcollege%20v3%20(1)%20(1)%20(2)%20(2).xlsx" TargetMode="External"/><Relationship Id="rId1" Type="http://schemas.openxmlformats.org/officeDocument/2006/relationships/externalLinkPath" Target="/Users/Gebruiker/Downloads/Forecast%20Model%20Gastcollege%20v3%20(1)%20(1)%20(2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ing"/>
      <sheetName val="Sales funnel"/>
      <sheetName val="exploitatie Forecast 2023_25"/>
      <sheetName val="Cashflow balans 2025_27"/>
      <sheetName val="Actuals jaar 1"/>
    </sheetNames>
    <sheetDataSet>
      <sheetData sheetId="0"/>
      <sheetData sheetId="1"/>
      <sheetData sheetId="2">
        <row r="31">
          <cell r="E31" t="str">
            <v>Januari</v>
          </cell>
          <cell r="F31" t="str">
            <v>Februari</v>
          </cell>
          <cell r="G31" t="str">
            <v>Maart</v>
          </cell>
          <cell r="H31" t="str">
            <v>April</v>
          </cell>
          <cell r="I31" t="str">
            <v>Mei</v>
          </cell>
          <cell r="J31" t="str">
            <v>Juni</v>
          </cell>
          <cell r="K31" t="str">
            <v>Juli</v>
          </cell>
          <cell r="L31" t="str">
            <v>Augustus</v>
          </cell>
          <cell r="M31" t="str">
            <v>September</v>
          </cell>
          <cell r="N31" t="str">
            <v>Oktober</v>
          </cell>
          <cell r="O31" t="str">
            <v>November</v>
          </cell>
          <cell r="P31" t="str">
            <v>December</v>
          </cell>
        </row>
        <row r="32">
          <cell r="D32" t="str">
            <v>aantal betalende klanten</v>
          </cell>
          <cell r="E32">
            <v>0</v>
          </cell>
          <cell r="F32">
            <v>4</v>
          </cell>
          <cell r="G32">
            <v>5</v>
          </cell>
          <cell r="H32">
            <v>6</v>
          </cell>
          <cell r="I32">
            <v>6</v>
          </cell>
          <cell r="J32">
            <v>7</v>
          </cell>
          <cell r="K32">
            <v>9</v>
          </cell>
          <cell r="L32">
            <v>10</v>
          </cell>
          <cell r="M32">
            <v>10</v>
          </cell>
          <cell r="N32">
            <v>11</v>
          </cell>
          <cell r="O32">
            <v>12</v>
          </cell>
          <cell r="P32">
            <v>12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3724B-56FA-4815-9065-853AD11D088B}">
  <dimension ref="A1:J35"/>
  <sheetViews>
    <sheetView tabSelected="1" topLeftCell="A20" workbookViewId="0">
      <selection activeCell="E34" sqref="E34"/>
    </sheetView>
  </sheetViews>
  <sheetFormatPr defaultRowHeight="14.4"/>
  <cols>
    <col min="1" max="1" width="26.33203125" bestFit="1" customWidth="1"/>
    <col min="2" max="2" width="17.77734375" bestFit="1" customWidth="1"/>
    <col min="3" max="3" width="52.77734375" bestFit="1" customWidth="1"/>
    <col min="4" max="4" width="15.33203125" bestFit="1" customWidth="1"/>
    <col min="5" max="5" width="30.88671875" bestFit="1" customWidth="1"/>
    <col min="6" max="6" width="30.88671875" customWidth="1"/>
    <col min="7" max="8" width="16.88671875" bestFit="1" customWidth="1"/>
  </cols>
  <sheetData>
    <row r="1" spans="1:10" ht="33">
      <c r="A1" s="125" t="s">
        <v>12</v>
      </c>
      <c r="B1" s="39"/>
      <c r="C1" s="39"/>
      <c r="D1" s="39"/>
      <c r="E1" s="39"/>
      <c r="F1" s="39"/>
      <c r="G1" s="39"/>
      <c r="H1" s="84"/>
      <c r="I1" s="84"/>
      <c r="J1" s="84"/>
    </row>
    <row r="2" spans="1:10">
      <c r="A2" s="120" t="s">
        <v>13</v>
      </c>
      <c r="B2" s="120" t="s">
        <v>17</v>
      </c>
      <c r="C2" s="120" t="s">
        <v>18</v>
      </c>
      <c r="D2" s="120" t="s">
        <v>1</v>
      </c>
      <c r="E2" s="120"/>
      <c r="F2" s="120"/>
      <c r="G2" s="120"/>
      <c r="H2" s="84"/>
      <c r="I2" s="84"/>
      <c r="J2" s="84"/>
    </row>
    <row r="3" spans="1:10">
      <c r="A3" s="120" t="s">
        <v>14</v>
      </c>
      <c r="B3" s="120">
        <v>30</v>
      </c>
      <c r="C3" s="121">
        <v>2200</v>
      </c>
      <c r="D3" s="121">
        <f>B3*C3</f>
        <v>66000</v>
      </c>
      <c r="E3" s="120" t="s">
        <v>19</v>
      </c>
      <c r="F3" s="120"/>
      <c r="G3" s="120"/>
    </row>
    <row r="4" spans="1:10">
      <c r="A4" s="120" t="s">
        <v>15</v>
      </c>
      <c r="B4" s="120">
        <v>70</v>
      </c>
      <c r="C4" s="121">
        <v>2200</v>
      </c>
      <c r="D4" s="121">
        <f t="shared" ref="D4:D5" si="0">B4*C4</f>
        <v>154000</v>
      </c>
      <c r="E4" s="120" t="s">
        <v>20</v>
      </c>
      <c r="F4" s="120"/>
      <c r="G4" s="120"/>
    </row>
    <row r="5" spans="1:10">
      <c r="A5" s="120" t="s">
        <v>16</v>
      </c>
      <c r="B5" s="120">
        <v>120</v>
      </c>
      <c r="C5" s="121">
        <v>2200</v>
      </c>
      <c r="D5" s="121">
        <f t="shared" si="0"/>
        <v>264000</v>
      </c>
      <c r="E5" s="120" t="s">
        <v>21</v>
      </c>
      <c r="F5" s="120"/>
      <c r="G5" s="120"/>
    </row>
    <row r="6" spans="1:10">
      <c r="A6" s="120"/>
      <c r="B6" s="120"/>
      <c r="C6" s="120"/>
      <c r="D6" s="120"/>
      <c r="E6" s="120"/>
      <c r="F6" s="120"/>
      <c r="G6" s="120"/>
    </row>
    <row r="8" spans="1:10" ht="33">
      <c r="A8" s="124" t="s">
        <v>22</v>
      </c>
      <c r="B8" s="38"/>
      <c r="C8" s="38"/>
      <c r="D8" s="38"/>
      <c r="E8" s="38"/>
      <c r="F8" s="38"/>
      <c r="G8" s="38"/>
      <c r="H8" s="84"/>
    </row>
    <row r="9" spans="1:10">
      <c r="A9" s="118" t="s">
        <v>23</v>
      </c>
      <c r="B9" s="118" t="s">
        <v>1</v>
      </c>
      <c r="C9" s="118" t="s">
        <v>74</v>
      </c>
      <c r="D9" s="118"/>
      <c r="E9" s="118"/>
      <c r="F9" s="118"/>
      <c r="G9" s="118"/>
    </row>
    <row r="10" spans="1:10">
      <c r="A10" s="118" t="s">
        <v>14</v>
      </c>
      <c r="B10" s="119">
        <v>20000</v>
      </c>
      <c r="C10" s="126">
        <f>B10*100</f>
        <v>2000000</v>
      </c>
      <c r="D10" s="118"/>
      <c r="E10" s="118"/>
      <c r="F10" s="118"/>
      <c r="G10" s="118"/>
    </row>
    <row r="11" spans="1:10">
      <c r="A11" s="118" t="s">
        <v>15</v>
      </c>
      <c r="B11" s="119">
        <v>40000</v>
      </c>
      <c r="C11" s="126">
        <f t="shared" ref="C11:C12" si="1">B11*100</f>
        <v>4000000</v>
      </c>
      <c r="D11" s="118"/>
      <c r="E11" s="118"/>
      <c r="F11" s="118"/>
      <c r="G11" s="118"/>
    </row>
    <row r="12" spans="1:10">
      <c r="A12" s="118" t="s">
        <v>16</v>
      </c>
      <c r="B12" s="119">
        <v>75000</v>
      </c>
      <c r="C12" s="126">
        <f t="shared" si="1"/>
        <v>7500000</v>
      </c>
      <c r="D12" s="118"/>
      <c r="E12" s="118"/>
      <c r="F12" s="118"/>
      <c r="G12" s="118"/>
    </row>
    <row r="14" spans="1:10" ht="33">
      <c r="A14" s="123" t="s">
        <v>24</v>
      </c>
      <c r="B14" s="37"/>
      <c r="C14" s="37"/>
      <c r="D14" s="37"/>
      <c r="E14" s="37"/>
      <c r="F14" s="37"/>
      <c r="G14" s="37"/>
    </row>
    <row r="15" spans="1:10">
      <c r="A15" s="114" t="s">
        <v>12</v>
      </c>
      <c r="B15" s="114"/>
      <c r="C15" s="114" t="s">
        <v>75</v>
      </c>
      <c r="D15" s="114"/>
      <c r="E15" s="114"/>
      <c r="F15" s="114"/>
      <c r="G15" s="114"/>
    </row>
    <row r="16" spans="1:10">
      <c r="A16" s="114" t="s">
        <v>22</v>
      </c>
      <c r="B16" s="114"/>
      <c r="C16" s="114" t="s">
        <v>25</v>
      </c>
      <c r="D16" s="114"/>
      <c r="E16" s="114" t="s">
        <v>14</v>
      </c>
      <c r="F16" s="114"/>
      <c r="G16" s="115">
        <v>2000000</v>
      </c>
    </row>
    <row r="17" spans="1:9">
      <c r="A17" s="114" t="s">
        <v>43</v>
      </c>
      <c r="B17" s="114"/>
      <c r="C17" s="114" t="s">
        <v>44</v>
      </c>
      <c r="D17" s="114"/>
      <c r="E17" s="114" t="s">
        <v>15</v>
      </c>
      <c r="F17" s="114"/>
      <c r="G17" s="115">
        <v>4000000</v>
      </c>
    </row>
    <row r="18" spans="1:9">
      <c r="A18" s="114" t="s">
        <v>76</v>
      </c>
      <c r="B18" s="114"/>
      <c r="C18" s="114"/>
      <c r="D18" s="114"/>
      <c r="E18" s="114" t="s">
        <v>16</v>
      </c>
      <c r="F18" s="114"/>
      <c r="G18" s="115">
        <v>7000000</v>
      </c>
    </row>
    <row r="19" spans="1:9">
      <c r="H19" s="108"/>
    </row>
    <row r="21" spans="1:9" ht="33">
      <c r="A21" s="122" t="s">
        <v>26</v>
      </c>
      <c r="B21" s="36"/>
      <c r="C21" s="36"/>
      <c r="D21" s="40" t="s">
        <v>14</v>
      </c>
      <c r="E21" s="40" t="s">
        <v>15</v>
      </c>
      <c r="F21" s="40"/>
      <c r="G21" s="40" t="s">
        <v>16</v>
      </c>
    </row>
    <row r="22" spans="1:9">
      <c r="A22" s="102" t="s">
        <v>27</v>
      </c>
      <c r="B22" s="103">
        <v>12000</v>
      </c>
      <c r="C22" s="102" t="s">
        <v>32</v>
      </c>
      <c r="D22" s="104">
        <v>0</v>
      </c>
      <c r="E22" s="104">
        <v>12000</v>
      </c>
      <c r="F22" s="104"/>
      <c r="G22" s="104">
        <v>12000</v>
      </c>
    </row>
    <row r="23" spans="1:9">
      <c r="A23" s="102" t="s">
        <v>28</v>
      </c>
      <c r="B23" s="103">
        <v>6500</v>
      </c>
      <c r="C23" s="102" t="s">
        <v>29</v>
      </c>
      <c r="D23" s="104">
        <v>6500</v>
      </c>
      <c r="E23" s="104">
        <v>0</v>
      </c>
      <c r="F23" s="104"/>
      <c r="G23" s="104">
        <v>3000</v>
      </c>
    </row>
    <row r="24" spans="1:9">
      <c r="A24" s="102" t="s">
        <v>52</v>
      </c>
      <c r="B24" s="103">
        <v>7000</v>
      </c>
      <c r="C24" s="102" t="s">
        <v>30</v>
      </c>
      <c r="D24" s="104">
        <v>7000</v>
      </c>
      <c r="E24" s="104">
        <v>7000</v>
      </c>
      <c r="F24" s="104"/>
      <c r="G24" s="104">
        <v>7000</v>
      </c>
    </row>
    <row r="25" spans="1:9">
      <c r="A25" s="102" t="s">
        <v>11</v>
      </c>
      <c r="B25" s="103">
        <v>800</v>
      </c>
      <c r="C25" s="102" t="s">
        <v>30</v>
      </c>
      <c r="D25" s="104">
        <v>800</v>
      </c>
      <c r="E25" s="104">
        <v>800</v>
      </c>
      <c r="F25" s="104"/>
      <c r="G25" s="104">
        <v>800</v>
      </c>
    </row>
    <row r="26" spans="1:9">
      <c r="A26" s="102" t="s">
        <v>31</v>
      </c>
      <c r="B26" s="103">
        <v>2000</v>
      </c>
      <c r="C26" s="102" t="s">
        <v>29</v>
      </c>
      <c r="D26" s="104">
        <v>2000</v>
      </c>
      <c r="E26" s="104">
        <v>0</v>
      </c>
      <c r="F26" s="104"/>
      <c r="G26" s="104">
        <v>0</v>
      </c>
    </row>
    <row r="27" spans="1:9">
      <c r="A27" s="102" t="s">
        <v>33</v>
      </c>
      <c r="B27" s="103">
        <v>7000</v>
      </c>
      <c r="C27" s="102" t="s">
        <v>34</v>
      </c>
      <c r="D27" s="104">
        <v>7000</v>
      </c>
      <c r="E27" s="104">
        <v>12000</v>
      </c>
      <c r="F27" s="104"/>
      <c r="G27" s="104">
        <v>20000</v>
      </c>
    </row>
    <row r="28" spans="1:9">
      <c r="A28" s="102" t="s">
        <v>35</v>
      </c>
      <c r="B28" s="103">
        <v>96000</v>
      </c>
      <c r="C28" s="102" t="s">
        <v>34</v>
      </c>
      <c r="D28" s="105">
        <v>96000</v>
      </c>
      <c r="E28" s="105">
        <v>96000</v>
      </c>
      <c r="F28" s="105"/>
      <c r="G28" s="105">
        <v>144000</v>
      </c>
    </row>
    <row r="29" spans="1:9">
      <c r="A29" s="106" t="s">
        <v>9</v>
      </c>
      <c r="B29" s="102"/>
      <c r="C29" s="102"/>
      <c r="D29" s="107">
        <f>D22+D23+D24+D25+D26+D27+D28</f>
        <v>119300</v>
      </c>
      <c r="E29" s="107">
        <f t="shared" ref="E29:G29" si="2">E22+E23+E24+E25+E26+E27+E28</f>
        <v>127800</v>
      </c>
      <c r="F29" s="107"/>
      <c r="G29" s="107">
        <f t="shared" si="2"/>
        <v>186800</v>
      </c>
    </row>
    <row r="30" spans="1:9">
      <c r="A30" s="102" t="s">
        <v>43</v>
      </c>
      <c r="B30" s="102"/>
      <c r="C30" s="102"/>
      <c r="D30" s="117">
        <v>1100</v>
      </c>
      <c r="E30" s="102"/>
      <c r="F30" s="102"/>
      <c r="G30" s="102"/>
    </row>
    <row r="32" spans="1:9" ht="33">
      <c r="A32" s="42" t="s">
        <v>9</v>
      </c>
      <c r="B32" s="41" t="s">
        <v>37</v>
      </c>
      <c r="C32" s="41" t="s">
        <v>36</v>
      </c>
      <c r="D32" s="41" t="s">
        <v>38</v>
      </c>
      <c r="E32" s="127" t="s">
        <v>77</v>
      </c>
      <c r="F32" s="44" t="s">
        <v>39</v>
      </c>
      <c r="G32" s="41" t="s">
        <v>60</v>
      </c>
      <c r="H32" s="41" t="s">
        <v>59</v>
      </c>
      <c r="I32" s="116"/>
    </row>
    <row r="33" spans="1:8">
      <c r="A33" s="109" t="s">
        <v>14</v>
      </c>
      <c r="B33" s="110">
        <f>B10</f>
        <v>20000</v>
      </c>
      <c r="C33" s="110">
        <f>D3</f>
        <v>66000</v>
      </c>
      <c r="D33" s="111">
        <f>B33+C33</f>
        <v>86000</v>
      </c>
      <c r="E33" s="111">
        <f>D33*0.015</f>
        <v>1290</v>
      </c>
      <c r="F33" s="111">
        <f>D29+E33</f>
        <v>120590</v>
      </c>
      <c r="G33" s="113">
        <f>D33-F33</f>
        <v>-34590</v>
      </c>
      <c r="H33" s="112">
        <v>1100</v>
      </c>
    </row>
    <row r="34" spans="1:8">
      <c r="A34" s="109" t="s">
        <v>15</v>
      </c>
      <c r="B34" s="110">
        <f>B11</f>
        <v>40000</v>
      </c>
      <c r="C34" s="110">
        <f>D4</f>
        <v>154000</v>
      </c>
      <c r="D34" s="111">
        <f t="shared" ref="D34:D35" si="3">B34+C34</f>
        <v>194000</v>
      </c>
      <c r="E34" s="111">
        <f>D34*0.015</f>
        <v>2910</v>
      </c>
      <c r="F34" s="111">
        <f>E29+E34</f>
        <v>130710</v>
      </c>
      <c r="G34" s="128">
        <f>D34-F34</f>
        <v>63290</v>
      </c>
      <c r="H34" s="112">
        <v>1100</v>
      </c>
    </row>
    <row r="35" spans="1:8">
      <c r="A35" s="109" t="s">
        <v>16</v>
      </c>
      <c r="B35" s="110">
        <f>B12</f>
        <v>75000</v>
      </c>
      <c r="C35" s="110">
        <f>D5</f>
        <v>264000</v>
      </c>
      <c r="D35" s="111">
        <f t="shared" si="3"/>
        <v>339000</v>
      </c>
      <c r="E35" s="111">
        <f>D35*0.015</f>
        <v>5085</v>
      </c>
      <c r="F35" s="111">
        <f>G29+E35</f>
        <v>191885</v>
      </c>
      <c r="G35" s="128">
        <f>D35-F35</f>
        <v>147115</v>
      </c>
      <c r="H35" s="112">
        <v>1100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1EC1-66D7-4497-AC0E-0648030290AA}">
  <dimension ref="B1:V999"/>
  <sheetViews>
    <sheetView zoomScale="90" zoomScaleNormal="90" workbookViewId="0">
      <selection activeCell="K18" sqref="K18"/>
    </sheetView>
  </sheetViews>
  <sheetFormatPr defaultColWidth="14.44140625" defaultRowHeight="15" customHeight="1"/>
  <cols>
    <col min="1" max="1" width="3.109375" style="1" customWidth="1"/>
    <col min="2" max="2" width="35.88671875" style="1" customWidth="1"/>
    <col min="3" max="3" width="2.88671875" style="1" customWidth="1"/>
    <col min="4" max="4" width="5" style="1" customWidth="1"/>
    <col min="5" max="5" width="21.33203125" style="1" customWidth="1"/>
    <col min="6" max="6" width="11.44140625" style="1" customWidth="1"/>
    <col min="7" max="7" width="1.6640625" style="1" customWidth="1"/>
    <col min="8" max="8" width="17.33203125" style="1" customWidth="1"/>
    <col min="9" max="9" width="10.33203125" style="1" customWidth="1"/>
    <col min="10" max="10" width="2.33203125" style="1" customWidth="1"/>
    <col min="11" max="11" width="15.33203125" style="1" customWidth="1"/>
    <col min="12" max="12" width="10" style="1" customWidth="1"/>
    <col min="13" max="14" width="8.6640625" style="1" customWidth="1"/>
    <col min="15" max="16384" width="14.44140625" style="1"/>
  </cols>
  <sheetData>
    <row r="1" spans="2:12" ht="33.6" thickBot="1">
      <c r="B1" s="85" t="s">
        <v>72</v>
      </c>
      <c r="C1" s="85"/>
      <c r="D1" s="86"/>
      <c r="E1" s="86"/>
      <c r="F1" s="86"/>
      <c r="G1" s="85"/>
      <c r="H1" s="85"/>
      <c r="I1" s="85"/>
      <c r="J1" s="85"/>
      <c r="K1" s="85"/>
      <c r="L1" s="85"/>
    </row>
    <row r="2" spans="2:12" ht="14.25" customHeight="1" thickBot="1">
      <c r="B2" s="87"/>
      <c r="D2" s="2"/>
      <c r="E2" s="3">
        <v>2026</v>
      </c>
      <c r="F2" s="4" t="s">
        <v>0</v>
      </c>
      <c r="H2" s="3">
        <v>2027</v>
      </c>
      <c r="I2" s="4" t="s">
        <v>0</v>
      </c>
      <c r="K2" s="3">
        <v>2028</v>
      </c>
      <c r="L2" s="4" t="s">
        <v>0</v>
      </c>
    </row>
    <row r="3" spans="2:12" ht="14.25" customHeight="1">
      <c r="B3" s="88" t="s">
        <v>1</v>
      </c>
      <c r="D3" s="2"/>
      <c r="E3" s="5">
        <v>86000</v>
      </c>
      <c r="F3" s="6"/>
      <c r="H3" s="7">
        <v>194000</v>
      </c>
      <c r="I3" s="8"/>
      <c r="K3" s="7">
        <v>339000</v>
      </c>
      <c r="L3" s="8">
        <v>1</v>
      </c>
    </row>
    <row r="4" spans="2:12" ht="14.25" customHeight="1">
      <c r="B4" s="89" t="s">
        <v>2</v>
      </c>
      <c r="D4" s="2"/>
      <c r="E4" s="9">
        <v>0</v>
      </c>
      <c r="F4" s="10">
        <v>0</v>
      </c>
      <c r="H4" s="9"/>
      <c r="I4" s="10">
        <v>0</v>
      </c>
      <c r="K4" s="9"/>
      <c r="L4" s="11">
        <v>0.25</v>
      </c>
    </row>
    <row r="5" spans="2:12" ht="14.25" customHeight="1">
      <c r="B5" s="90" t="s">
        <v>3</v>
      </c>
      <c r="D5" s="2"/>
      <c r="E5" s="13">
        <f>E3-E4</f>
        <v>86000</v>
      </c>
      <c r="F5" s="14">
        <f>E5/E3</f>
        <v>1</v>
      </c>
      <c r="H5" s="13">
        <f>H3-H4</f>
        <v>194000</v>
      </c>
      <c r="I5" s="14">
        <f>H5/H3</f>
        <v>1</v>
      </c>
      <c r="K5" s="13">
        <f>K3-K4</f>
        <v>339000</v>
      </c>
      <c r="L5" s="15">
        <f>K5/K3</f>
        <v>1</v>
      </c>
    </row>
    <row r="6" spans="2:12" ht="14.25" customHeight="1">
      <c r="B6" s="91"/>
      <c r="D6" s="2"/>
      <c r="E6" s="16"/>
      <c r="F6" s="17"/>
      <c r="H6" s="16"/>
      <c r="I6" s="17"/>
      <c r="K6" s="16"/>
      <c r="L6" s="18"/>
    </row>
    <row r="7" spans="2:12" ht="14.25" customHeight="1">
      <c r="B7" s="92" t="s">
        <v>4</v>
      </c>
      <c r="D7" s="12"/>
      <c r="E7" s="13">
        <v>96000</v>
      </c>
      <c r="F7" s="14">
        <f t="shared" ref="F7:F13" si="0">E7/$E$3</f>
        <v>1.1162790697674418</v>
      </c>
      <c r="H7" s="13">
        <v>96000</v>
      </c>
      <c r="I7" s="14">
        <f t="shared" ref="I7:I13" si="1">H7/$H$3</f>
        <v>0.49484536082474229</v>
      </c>
      <c r="K7" s="13">
        <v>144000</v>
      </c>
      <c r="L7" s="14">
        <f t="shared" ref="L7:L13" si="2">K7/$K$3</f>
        <v>0.4247787610619469</v>
      </c>
    </row>
    <row r="8" spans="2:12" ht="14.25" customHeight="1">
      <c r="B8" s="92" t="s">
        <v>53</v>
      </c>
      <c r="D8" s="2"/>
      <c r="E8" s="13">
        <v>6500</v>
      </c>
      <c r="F8" s="14">
        <f t="shared" si="0"/>
        <v>7.5581395348837205E-2</v>
      </c>
      <c r="H8" s="13">
        <v>0</v>
      </c>
      <c r="I8" s="14">
        <f t="shared" si="1"/>
        <v>0</v>
      </c>
      <c r="K8" s="13">
        <v>3000</v>
      </c>
      <c r="L8" s="14">
        <f t="shared" si="2"/>
        <v>8.8495575221238937E-3</v>
      </c>
    </row>
    <row r="9" spans="2:12" ht="14.25" customHeight="1">
      <c r="B9" s="93" t="s">
        <v>54</v>
      </c>
      <c r="D9" s="2"/>
      <c r="E9" s="13">
        <v>7000</v>
      </c>
      <c r="F9" s="14">
        <f t="shared" si="0"/>
        <v>8.1395348837209308E-2</v>
      </c>
      <c r="H9" s="13">
        <v>7000</v>
      </c>
      <c r="I9" s="14">
        <f t="shared" si="1"/>
        <v>3.608247422680412E-2</v>
      </c>
      <c r="K9" s="13">
        <v>7000</v>
      </c>
      <c r="L9" s="14">
        <f t="shared" si="2"/>
        <v>2.0648967551622419E-2</v>
      </c>
    </row>
    <row r="10" spans="2:12" ht="14.25" customHeight="1">
      <c r="B10" s="93" t="s">
        <v>11</v>
      </c>
      <c r="D10" s="2"/>
      <c r="E10" s="13">
        <v>800</v>
      </c>
      <c r="F10" s="14">
        <f t="shared" si="0"/>
        <v>9.3023255813953487E-3</v>
      </c>
      <c r="H10" s="13">
        <v>800</v>
      </c>
      <c r="I10" s="14">
        <f t="shared" si="1"/>
        <v>4.1237113402061857E-3</v>
      </c>
      <c r="K10" s="13">
        <v>800</v>
      </c>
      <c r="L10" s="14">
        <f t="shared" si="2"/>
        <v>2.359882005899705E-3</v>
      </c>
    </row>
    <row r="11" spans="2:12" ht="14.25" customHeight="1">
      <c r="B11" s="92" t="s">
        <v>55</v>
      </c>
      <c r="D11" s="2"/>
      <c r="E11" s="13">
        <v>2000</v>
      </c>
      <c r="F11" s="14">
        <f t="shared" si="0"/>
        <v>2.3255813953488372E-2</v>
      </c>
      <c r="H11" s="13">
        <v>0</v>
      </c>
      <c r="I11" s="14">
        <f t="shared" si="1"/>
        <v>0</v>
      </c>
      <c r="K11" s="13">
        <v>0</v>
      </c>
      <c r="L11" s="14">
        <f t="shared" si="2"/>
        <v>0</v>
      </c>
    </row>
    <row r="12" spans="2:12" ht="14.25" customHeight="1">
      <c r="B12" s="92" t="s">
        <v>56</v>
      </c>
      <c r="D12" s="2"/>
      <c r="E12" s="13">
        <v>7000</v>
      </c>
      <c r="F12" s="14">
        <f t="shared" si="0"/>
        <v>8.1395348837209308E-2</v>
      </c>
      <c r="H12" s="13">
        <v>12000</v>
      </c>
      <c r="I12" s="14">
        <f t="shared" si="1"/>
        <v>6.1855670103092786E-2</v>
      </c>
      <c r="K12" s="13">
        <v>20000</v>
      </c>
      <c r="L12" s="14">
        <f t="shared" si="2"/>
        <v>5.8997050147492625E-2</v>
      </c>
    </row>
    <row r="13" spans="2:12" ht="14.25" customHeight="1">
      <c r="B13" s="92" t="s">
        <v>57</v>
      </c>
      <c r="D13" s="2"/>
      <c r="E13" s="13">
        <v>0</v>
      </c>
      <c r="F13" s="14">
        <f t="shared" si="0"/>
        <v>0</v>
      </c>
      <c r="H13" s="13">
        <v>12000</v>
      </c>
      <c r="I13" s="14">
        <f t="shared" si="1"/>
        <v>6.1855670103092786E-2</v>
      </c>
      <c r="K13" s="13">
        <v>12000</v>
      </c>
      <c r="L13" s="14">
        <f t="shared" si="2"/>
        <v>3.5398230088495575E-2</v>
      </c>
    </row>
    <row r="14" spans="2:12" ht="14.25" customHeight="1" thickBot="1">
      <c r="B14" s="98" t="s">
        <v>78</v>
      </c>
      <c r="D14" s="2"/>
      <c r="E14" s="29">
        <f>Informatie!E33</f>
        <v>1290</v>
      </c>
      <c r="F14" s="30">
        <f>E14/E3</f>
        <v>1.4999999999999999E-2</v>
      </c>
      <c r="H14" s="29">
        <f>Informatie!E34</f>
        <v>2910</v>
      </c>
      <c r="I14" s="30">
        <f>H14/H3</f>
        <v>1.4999999999999999E-2</v>
      </c>
      <c r="K14" s="29">
        <f>Informatie!E35</f>
        <v>5085</v>
      </c>
      <c r="L14" s="14"/>
    </row>
    <row r="15" spans="2:12" ht="14.25" customHeight="1">
      <c r="B15" s="92"/>
      <c r="D15" s="2"/>
      <c r="E15" s="45"/>
      <c r="F15" s="46"/>
      <c r="H15" s="45"/>
      <c r="I15" s="46"/>
      <c r="K15" s="45"/>
      <c r="L15" s="46"/>
    </row>
    <row r="16" spans="2:12" ht="14.25" customHeight="1">
      <c r="B16" s="92"/>
      <c r="D16" s="2"/>
      <c r="E16" s="45"/>
      <c r="F16" s="46"/>
      <c r="H16" s="45"/>
      <c r="I16" s="46"/>
      <c r="K16" s="13"/>
      <c r="L16" s="14"/>
    </row>
    <row r="17" spans="2:22" ht="14.25" customHeight="1" thickBot="1">
      <c r="B17" s="94"/>
      <c r="D17" s="2"/>
      <c r="E17" s="47"/>
      <c r="F17" s="48"/>
      <c r="H17" s="47"/>
      <c r="I17" s="48"/>
      <c r="K17" s="19"/>
      <c r="L17" s="20"/>
    </row>
    <row r="18" spans="2:22" ht="14.25" customHeight="1" thickBot="1">
      <c r="B18" s="95" t="s">
        <v>5</v>
      </c>
      <c r="D18" s="2"/>
      <c r="E18" s="21">
        <f>SUM(E7:E17)</f>
        <v>120590</v>
      </c>
      <c r="F18" s="22">
        <f>E18/E3</f>
        <v>1.4022093023255815</v>
      </c>
      <c r="H18" s="21">
        <f>SUM(H7:H17)</f>
        <v>130710</v>
      </c>
      <c r="I18" s="22">
        <f>H18/H3</f>
        <v>0.67376288659793815</v>
      </c>
      <c r="K18" s="23">
        <f>SUM(K7:K17)</f>
        <v>191885</v>
      </c>
      <c r="L18" s="24">
        <f>K18/K3</f>
        <v>0.56603244837758115</v>
      </c>
    </row>
    <row r="19" spans="2:22" ht="14.25" customHeight="1" thickBot="1">
      <c r="B19" s="96"/>
      <c r="D19" s="2"/>
      <c r="E19" s="25"/>
      <c r="F19" s="26"/>
      <c r="H19" s="25"/>
      <c r="I19" s="26"/>
      <c r="K19" s="25"/>
      <c r="L19" s="26"/>
    </row>
    <row r="20" spans="2:22" ht="14.25" customHeight="1" thickBot="1">
      <c r="B20" s="95" t="s">
        <v>6</v>
      </c>
      <c r="D20" s="2"/>
      <c r="E20" s="21">
        <f>E5-E18</f>
        <v>-34590</v>
      </c>
      <c r="F20" s="22">
        <f>E20/E3</f>
        <v>-0.40220930232558139</v>
      </c>
      <c r="H20" s="21">
        <f>H5-H18</f>
        <v>63290</v>
      </c>
      <c r="I20" s="22">
        <f>H20/H3</f>
        <v>0.32623711340206185</v>
      </c>
      <c r="K20" s="21">
        <f>K5-K18</f>
        <v>147115</v>
      </c>
      <c r="L20" s="22">
        <f>K20/K3</f>
        <v>0.4339675516224189</v>
      </c>
    </row>
    <row r="21" spans="2:22" ht="14.25" customHeight="1" thickBot="1">
      <c r="B21" s="97"/>
      <c r="D21" s="2"/>
      <c r="E21" s="27"/>
      <c r="F21" s="28"/>
      <c r="H21" s="27"/>
      <c r="I21" s="28"/>
      <c r="K21" s="27"/>
      <c r="L21" s="28"/>
    </row>
    <row r="22" spans="2:22" ht="14.25" customHeight="1" thickBot="1">
      <c r="B22" s="98" t="s">
        <v>7</v>
      </c>
      <c r="D22" s="2"/>
      <c r="E22" s="29">
        <v>1100</v>
      </c>
      <c r="F22" s="30">
        <f>E22/E3</f>
        <v>1.2790697674418604E-2</v>
      </c>
      <c r="H22" s="29">
        <f>E22*1</f>
        <v>1100</v>
      </c>
      <c r="I22" s="30">
        <f>H22/H3</f>
        <v>5.670103092783505E-3</v>
      </c>
      <c r="K22" s="29">
        <f>H22*1</f>
        <v>1100</v>
      </c>
      <c r="L22" s="30">
        <f>K22/K3</f>
        <v>3.2448377581120944E-3</v>
      </c>
    </row>
    <row r="23" spans="2:22" ht="14.25" customHeight="1" thickBot="1">
      <c r="B23" s="97"/>
      <c r="E23" s="29"/>
      <c r="F23" s="29"/>
      <c r="G23" s="29"/>
      <c r="H23" s="29"/>
      <c r="I23" s="29"/>
      <c r="J23" s="29"/>
      <c r="K23" s="29"/>
      <c r="L23" s="29"/>
      <c r="M23" s="49"/>
      <c r="N23" s="49"/>
      <c r="O23" s="49"/>
      <c r="P23" s="49"/>
      <c r="Q23" s="49"/>
      <c r="R23" s="49"/>
      <c r="S23" s="49"/>
      <c r="T23" s="49"/>
      <c r="U23" s="49"/>
      <c r="V23" s="49"/>
    </row>
    <row r="24" spans="2:22" ht="14.25" customHeight="1" thickBot="1">
      <c r="B24" s="99" t="s">
        <v>58</v>
      </c>
      <c r="D24" s="2"/>
      <c r="E24" s="31">
        <v>0</v>
      </c>
      <c r="F24" s="32">
        <f>-E24/E3</f>
        <v>0</v>
      </c>
      <c r="H24" s="31">
        <f>H20*0.19</f>
        <v>12025.1</v>
      </c>
      <c r="I24" s="32">
        <f>-H24/H3</f>
        <v>-6.1985051546391758E-2</v>
      </c>
      <c r="K24" s="31">
        <f>K20*0.19</f>
        <v>27951.85</v>
      </c>
      <c r="L24" s="32">
        <f>-K24/K3</f>
        <v>-8.2453834808259588E-2</v>
      </c>
    </row>
    <row r="25" spans="2:22" ht="14.25" customHeight="1" thickBot="1">
      <c r="B25" s="100" t="s">
        <v>8</v>
      </c>
      <c r="D25" s="2"/>
      <c r="E25" s="21">
        <f>E20-E22-E24</f>
        <v>-35690</v>
      </c>
      <c r="F25" s="22">
        <f>E25/E3</f>
        <v>-0.41499999999999998</v>
      </c>
      <c r="H25" s="21">
        <f>H20-H22-H24</f>
        <v>50164.9</v>
      </c>
      <c r="I25" s="22">
        <f>H25/H3</f>
        <v>0.25858195876288659</v>
      </c>
      <c r="K25" s="21">
        <f>K20-K22-K24</f>
        <v>118063.15</v>
      </c>
      <c r="L25" s="22">
        <f>K25/K3</f>
        <v>0.3482688790560472</v>
      </c>
    </row>
    <row r="26" spans="2:22" ht="14.25" customHeight="1"/>
    <row r="27" spans="2:22" ht="14.25" customHeight="1"/>
    <row r="28" spans="2:22" ht="14.25" customHeight="1"/>
    <row r="29" spans="2:22" ht="14.25" customHeight="1" thickBot="1"/>
    <row r="30" spans="2:22" ht="14.25" customHeight="1" thickBot="1">
      <c r="B30" s="2"/>
      <c r="D30" s="34"/>
    </row>
    <row r="31" spans="2:22" ht="14.25" customHeight="1" thickBot="1">
      <c r="D31" s="33"/>
    </row>
    <row r="32" spans="2:22" ht="14.25" customHeight="1" thickBot="1">
      <c r="D32" s="35">
        <v>12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conditionalFormatting sqref="D20 D25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5D7F6-F8A6-4DF8-91A5-874D45F591D7}">
  <dimension ref="A1:H8"/>
  <sheetViews>
    <sheetView workbookViewId="0">
      <selection activeCell="C7" sqref="C7"/>
    </sheetView>
  </sheetViews>
  <sheetFormatPr defaultRowHeight="14.4"/>
  <cols>
    <col min="1" max="1" width="14.6640625" bestFit="1" customWidth="1"/>
    <col min="2" max="2" width="12.109375" bestFit="1" customWidth="1"/>
    <col min="3" max="3" width="11.109375" bestFit="1" customWidth="1"/>
    <col min="4" max="4" width="12.109375" bestFit="1" customWidth="1"/>
    <col min="6" max="6" width="13.77734375" bestFit="1" customWidth="1"/>
    <col min="7" max="7" width="11.109375" bestFit="1" customWidth="1"/>
    <col min="8" max="8" width="12.109375" bestFit="1" customWidth="1"/>
  </cols>
  <sheetData>
    <row r="1" spans="1:8" ht="33">
      <c r="A1" s="101" t="s">
        <v>73</v>
      </c>
      <c r="B1" s="50"/>
      <c r="C1" s="50"/>
      <c r="D1" s="51"/>
      <c r="E1" s="52"/>
      <c r="F1" s="50"/>
      <c r="G1" s="50"/>
      <c r="H1" s="51"/>
    </row>
    <row r="2" spans="1:8">
      <c r="A2" s="53" t="s">
        <v>40</v>
      </c>
      <c r="B2" s="54" t="s">
        <v>45</v>
      </c>
      <c r="C2" s="54" t="s">
        <v>46</v>
      </c>
      <c r="D2" s="55" t="s">
        <v>47</v>
      </c>
      <c r="E2" s="64" t="s">
        <v>41</v>
      </c>
      <c r="F2" s="54" t="s">
        <v>63</v>
      </c>
      <c r="G2" s="54" t="s">
        <v>64</v>
      </c>
      <c r="H2" s="55" t="s">
        <v>65</v>
      </c>
    </row>
    <row r="3" spans="1:8">
      <c r="A3" s="56" t="s">
        <v>42</v>
      </c>
      <c r="B3" s="57"/>
      <c r="C3" s="57"/>
      <c r="D3" s="58"/>
      <c r="E3" s="65" t="s">
        <v>62</v>
      </c>
      <c r="F3" s="66">
        <v>90200</v>
      </c>
      <c r="G3" s="66">
        <f>C8</f>
        <v>53410</v>
      </c>
      <c r="H3" s="66">
        <f>D8</f>
        <v>102474.9</v>
      </c>
    </row>
    <row r="4" spans="1:8">
      <c r="A4" s="59" t="s">
        <v>48</v>
      </c>
      <c r="B4" s="57">
        <v>6500</v>
      </c>
      <c r="C4" s="57">
        <v>5400</v>
      </c>
      <c r="D4" s="58">
        <v>4300</v>
      </c>
      <c r="E4" s="65"/>
      <c r="F4" s="66">
        <v>0</v>
      </c>
      <c r="G4" s="66"/>
      <c r="H4" s="58"/>
    </row>
    <row r="5" spans="1:8">
      <c r="A5" s="56" t="s">
        <v>49</v>
      </c>
      <c r="B5" s="57"/>
      <c r="C5" s="57"/>
      <c r="D5" s="58"/>
      <c r="E5" s="67" t="s">
        <v>61</v>
      </c>
      <c r="F5" s="66"/>
      <c r="G5" s="66">
        <v>0</v>
      </c>
      <c r="H5" s="58"/>
    </row>
    <row r="6" spans="1:8">
      <c r="A6" s="56" t="s">
        <v>51</v>
      </c>
      <c r="B6" s="59"/>
      <c r="C6" s="59"/>
      <c r="D6" s="60"/>
      <c r="E6" s="65"/>
      <c r="F6" s="66">
        <v>0</v>
      </c>
      <c r="G6" s="66">
        <v>0</v>
      </c>
      <c r="H6" s="58">
        <v>0</v>
      </c>
    </row>
    <row r="7" spans="1:8">
      <c r="A7" s="59" t="s">
        <v>50</v>
      </c>
      <c r="B7" s="57">
        <v>83700</v>
      </c>
      <c r="C7" s="57">
        <f>B7+'Verwachte resultatenrekening'!E25</f>
        <v>48010</v>
      </c>
      <c r="D7" s="57">
        <f>C7+'Verwachte resultatenrekening'!H25</f>
        <v>98174.9</v>
      </c>
      <c r="E7" s="65"/>
      <c r="F7" s="59"/>
      <c r="G7" s="59"/>
      <c r="H7" s="60"/>
    </row>
    <row r="8" spans="1:8">
      <c r="A8" s="61" t="s">
        <v>9</v>
      </c>
      <c r="B8" s="62">
        <f>B7+B4</f>
        <v>90200</v>
      </c>
      <c r="C8" s="62">
        <f>C7+C4</f>
        <v>53410</v>
      </c>
      <c r="D8" s="62">
        <f>D7+D4</f>
        <v>102474.9</v>
      </c>
      <c r="E8" s="63"/>
      <c r="F8" s="62">
        <f>F3</f>
        <v>90200</v>
      </c>
      <c r="G8" s="62">
        <f t="shared" ref="G8:H8" si="0">G3</f>
        <v>53410</v>
      </c>
      <c r="H8" s="62">
        <f t="shared" si="0"/>
        <v>102474.9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B2AC-A6CC-4D7E-9765-7DA3BF1A1CCE}">
  <dimension ref="A1:H8"/>
  <sheetViews>
    <sheetView workbookViewId="0">
      <selection activeCell="B14" sqref="B14"/>
    </sheetView>
  </sheetViews>
  <sheetFormatPr defaultRowHeight="14.4"/>
  <cols>
    <col min="1" max="1" width="31.5546875" bestFit="1" customWidth="1"/>
    <col min="2" max="2" width="12.5546875" bestFit="1" customWidth="1"/>
    <col min="4" max="4" width="33.88671875" bestFit="1" customWidth="1"/>
    <col min="5" max="5" width="12.109375" bestFit="1" customWidth="1"/>
  </cols>
  <sheetData>
    <row r="1" spans="1:8" ht="33">
      <c r="A1" s="43" t="s">
        <v>10</v>
      </c>
      <c r="B1" s="38"/>
      <c r="C1" s="38"/>
      <c r="D1" s="38"/>
      <c r="E1" s="38"/>
    </row>
    <row r="2" spans="1:8">
      <c r="A2" s="79" t="s">
        <v>28</v>
      </c>
      <c r="B2" s="75">
        <v>6500</v>
      </c>
      <c r="C2" s="74" t="s">
        <v>70</v>
      </c>
      <c r="D2" s="79" t="s">
        <v>71</v>
      </c>
      <c r="E2" s="83">
        <v>100000</v>
      </c>
    </row>
    <row r="3" spans="1:8">
      <c r="A3" s="80" t="s">
        <v>66</v>
      </c>
      <c r="B3" s="72">
        <v>5400</v>
      </c>
      <c r="C3" s="71" t="s">
        <v>68</v>
      </c>
      <c r="D3" s="80"/>
      <c r="E3" s="73"/>
    </row>
    <row r="4" spans="1:8">
      <c r="A4" s="80" t="s">
        <v>67</v>
      </c>
      <c r="B4" s="72">
        <v>1600</v>
      </c>
      <c r="C4" s="71" t="s">
        <v>68</v>
      </c>
      <c r="D4" s="80"/>
      <c r="E4" s="73"/>
    </row>
    <row r="5" spans="1:8">
      <c r="A5" s="80" t="s">
        <v>11</v>
      </c>
      <c r="B5" s="72">
        <v>800</v>
      </c>
      <c r="C5" s="71" t="s">
        <v>68</v>
      </c>
      <c r="D5" s="80"/>
      <c r="E5" s="73"/>
    </row>
    <row r="6" spans="1:8">
      <c r="A6" s="71" t="s">
        <v>69</v>
      </c>
      <c r="B6" s="72">
        <v>2000</v>
      </c>
      <c r="C6" s="71" t="s">
        <v>70</v>
      </c>
      <c r="D6" s="80"/>
      <c r="E6" s="73"/>
    </row>
    <row r="7" spans="1:8">
      <c r="A7" s="81" t="s">
        <v>50</v>
      </c>
      <c r="B7" s="77">
        <v>83700</v>
      </c>
      <c r="C7" s="76"/>
      <c r="D7" s="81"/>
      <c r="E7" s="78"/>
      <c r="F7" s="84"/>
      <c r="G7" s="84"/>
      <c r="H7" s="84"/>
    </row>
    <row r="8" spans="1:8">
      <c r="A8" s="68" t="s">
        <v>9</v>
      </c>
      <c r="B8" s="69">
        <f>SUM(B2:B7)</f>
        <v>100000</v>
      </c>
      <c r="C8" s="70"/>
      <c r="D8" s="70"/>
      <c r="E8" s="82">
        <f>E2</f>
        <v>100000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Informatie</vt:lpstr>
      <vt:lpstr>Verwachte resultatenrekening</vt:lpstr>
      <vt:lpstr>openingsbalans en jaar 2 en 3</vt:lpstr>
      <vt:lpstr>Investeringsbegroting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Jongh, David de</dc:creator>
  <cp:lastModifiedBy>Jongh, David de</cp:lastModifiedBy>
  <dcterms:created xsi:type="dcterms:W3CDTF">2025-12-08T13:23:08Z</dcterms:created>
  <dcterms:modified xsi:type="dcterms:W3CDTF">2026-01-04T21:11:28Z</dcterms:modified>
</cp:coreProperties>
</file>